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008963\Documents\"/>
    </mc:Choice>
  </mc:AlternateContent>
  <bookViews>
    <workbookView xWindow="0" yWindow="0" windowWidth="13605" windowHeight="9195"/>
  </bookViews>
  <sheets>
    <sheet name="Lis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M42" i="1"/>
  <c r="M41" i="1"/>
  <c r="S25" i="1"/>
  <c r="S31" i="1"/>
  <c r="R31" i="1"/>
  <c r="S20" i="1"/>
  <c r="S18" i="1"/>
  <c r="P3" i="1"/>
  <c r="P4" i="1"/>
  <c r="P5" i="1"/>
  <c r="P31" i="1" s="1"/>
  <c r="P6" i="1"/>
  <c r="R6" i="1" s="1"/>
  <c r="P7" i="1"/>
  <c r="P8" i="1"/>
  <c r="R8" i="1" s="1"/>
  <c r="P9" i="1"/>
  <c r="R9" i="1" s="1"/>
  <c r="P10" i="1"/>
  <c r="R10" i="1" s="1"/>
  <c r="P11" i="1"/>
  <c r="P12" i="1"/>
  <c r="P13" i="1"/>
  <c r="P14" i="1"/>
  <c r="R14" i="1" s="1"/>
  <c r="P15" i="1"/>
  <c r="P16" i="1"/>
  <c r="P17" i="1"/>
  <c r="R17" i="1" s="1"/>
  <c r="P18" i="1"/>
  <c r="P19" i="1"/>
  <c r="P20" i="1"/>
  <c r="P21" i="1"/>
  <c r="P22" i="1"/>
  <c r="R22" i="1" s="1"/>
  <c r="P23" i="1"/>
  <c r="P24" i="1"/>
  <c r="R24" i="1" s="1"/>
  <c r="P25" i="1"/>
  <c r="P26" i="1"/>
  <c r="P27" i="1"/>
  <c r="P28" i="1"/>
  <c r="P29" i="1"/>
  <c r="P30" i="1"/>
  <c r="R30" i="1" s="1"/>
  <c r="P2" i="1"/>
  <c r="M34" i="1"/>
  <c r="R7" i="1"/>
  <c r="R11" i="1"/>
  <c r="R15" i="1"/>
  <c r="S15" i="1" s="1"/>
  <c r="R23" i="1"/>
  <c r="R25" i="1"/>
  <c r="R26" i="1"/>
  <c r="R27" i="1"/>
  <c r="Q26" i="1"/>
  <c r="Q30" i="1"/>
  <c r="Q29" i="1"/>
  <c r="Q27" i="1"/>
  <c r="M40" i="1"/>
  <c r="M39" i="1"/>
  <c r="M38" i="1"/>
  <c r="M37" i="1"/>
  <c r="R18" i="1"/>
  <c r="R3" i="1"/>
  <c r="R4" i="1"/>
  <c r="R5" i="1"/>
  <c r="R12" i="1"/>
  <c r="R13" i="1"/>
  <c r="S13" i="1" s="1"/>
  <c r="R16" i="1"/>
  <c r="R19" i="1"/>
  <c r="R20" i="1"/>
  <c r="R21" i="1"/>
  <c r="R28" i="1"/>
  <c r="S28" i="1" s="1"/>
  <c r="R29" i="1"/>
  <c r="R2" i="1"/>
  <c r="O31" i="1"/>
  <c r="N31" i="1"/>
  <c r="M31" i="1"/>
  <c r="L31" i="1"/>
  <c r="E85" i="1"/>
  <c r="E84" i="1"/>
  <c r="E82" i="1"/>
  <c r="E83" i="1"/>
  <c r="I72" i="1"/>
  <c r="I60" i="1"/>
  <c r="I66" i="1"/>
  <c r="I67" i="1"/>
  <c r="I68" i="1"/>
  <c r="I69" i="1"/>
  <c r="I61" i="1"/>
  <c r="I65" i="1"/>
  <c r="I51" i="1"/>
  <c r="I44" i="1"/>
  <c r="S30" i="1" l="1"/>
  <c r="S29" i="1"/>
  <c r="S26" i="1"/>
  <c r="S22" i="1"/>
  <c r="S6" i="1"/>
  <c r="S27" i="1"/>
  <c r="S10" i="1"/>
  <c r="S2" i="1"/>
  <c r="I46" i="1"/>
  <c r="I77" i="1"/>
  <c r="I76" i="1"/>
  <c r="I59" i="1"/>
  <c r="I64" i="1"/>
  <c r="I73" i="1"/>
  <c r="I70" i="1" l="1"/>
  <c r="K70" i="1" s="1"/>
  <c r="I75" i="1"/>
  <c r="I74" i="1"/>
  <c r="I79" i="1" s="1"/>
  <c r="K79" i="1" s="1"/>
  <c r="I45" i="1"/>
  <c r="I40" i="1" l="1"/>
  <c r="I41" i="1"/>
  <c r="I42" i="1"/>
  <c r="I43" i="1"/>
  <c r="I39" i="1"/>
  <c r="I36" i="1"/>
  <c r="I35" i="1"/>
  <c r="I34" i="1"/>
  <c r="I23" i="1"/>
  <c r="I54" i="1" l="1"/>
  <c r="K54" i="1" s="1"/>
  <c r="K31" i="1"/>
  <c r="J31" i="1"/>
  <c r="Q28" i="1"/>
  <c r="H31" i="1"/>
  <c r="I31" i="1" s="1"/>
  <c r="I7" i="1"/>
  <c r="Q7" i="1" s="1"/>
  <c r="I8" i="1"/>
  <c r="I9" i="1"/>
  <c r="Q9" i="1" s="1"/>
  <c r="I10" i="1"/>
  <c r="Q10" i="1" s="1"/>
  <c r="I11" i="1"/>
  <c r="Q11" i="1" s="1"/>
  <c r="I12" i="1"/>
  <c r="Q12" i="1" s="1"/>
  <c r="I13" i="1"/>
  <c r="Q13" i="1" s="1"/>
  <c r="I14" i="1"/>
  <c r="Q14" i="1" s="1"/>
  <c r="I15" i="1"/>
  <c r="Q15" i="1" s="1"/>
  <c r="I16" i="1"/>
  <c r="I17" i="1"/>
  <c r="Q17" i="1" s="1"/>
  <c r="I18" i="1"/>
  <c r="Q18" i="1" s="1"/>
  <c r="I19" i="1"/>
  <c r="Q19" i="1" s="1"/>
  <c r="I20" i="1"/>
  <c r="Q20" i="1" s="1"/>
  <c r="I21" i="1"/>
  <c r="I22" i="1"/>
  <c r="I24" i="1"/>
  <c r="I25" i="1"/>
  <c r="Q25" i="1" s="1"/>
  <c r="I26" i="1"/>
  <c r="I27" i="1"/>
  <c r="I6" i="1"/>
  <c r="Q6" i="1" s="1"/>
  <c r="I3" i="1"/>
  <c r="Q3" i="1" s="1"/>
  <c r="I4" i="1"/>
  <c r="Q4" i="1" s="1"/>
  <c r="I5" i="1"/>
  <c r="Q5" i="1" s="1"/>
  <c r="I2" i="1"/>
  <c r="Q2" i="1" s="1"/>
  <c r="Q31" i="1" l="1"/>
</calcChain>
</file>

<file path=xl/sharedStrings.xml><?xml version="1.0" encoding="utf-8"?>
<sst xmlns="http://schemas.openxmlformats.org/spreadsheetml/2006/main" count="269" uniqueCount="119">
  <si>
    <t>Aschermannová Klára</t>
  </si>
  <si>
    <t> W14B</t>
  </si>
  <si>
    <t>O3 Advanced</t>
  </si>
  <si>
    <t>Aschermannová Tereza</t>
  </si>
  <si>
    <t> W16B</t>
  </si>
  <si>
    <t>Baldrian Josef</t>
  </si>
  <si>
    <t>M10D</t>
  </si>
  <si>
    <t>Baldrian Tomáš</t>
  </si>
  <si>
    <t>M14B</t>
  </si>
  <si>
    <t>Baldrianová Barbora</t>
  </si>
  <si>
    <t>W21E</t>
  </si>
  <si>
    <t>O7</t>
  </si>
  <si>
    <t>Baldrianová Eva</t>
  </si>
  <si>
    <t>W12C</t>
  </si>
  <si>
    <t>Beranová Hana</t>
  </si>
  <si>
    <t>Berounská Adéla</t>
  </si>
  <si>
    <t> W15-18C</t>
  </si>
  <si>
    <t>O3 Beginner</t>
  </si>
  <si>
    <t>Berounská Anna</t>
  </si>
  <si>
    <t>Bolehovský Daniel</t>
  </si>
  <si>
    <t>Bolehovský Michal</t>
  </si>
  <si>
    <t>M16B </t>
  </si>
  <si>
    <t>Kašparová Adéla</t>
  </si>
  <si>
    <t>W20A</t>
  </si>
  <si>
    <t>Kodejšová Markéta</t>
  </si>
  <si>
    <t>Malečková Hana</t>
  </si>
  <si>
    <t>W14B</t>
  </si>
  <si>
    <t>Průša Dominik</t>
  </si>
  <si>
    <t>Štrait Vilém</t>
  </si>
  <si>
    <t>M12C</t>
  </si>
  <si>
    <t>Štraitová Jolana</t>
  </si>
  <si>
    <t>Titz Adam</t>
  </si>
  <si>
    <t> M14B</t>
  </si>
  <si>
    <t>Titzová Adéla</t>
  </si>
  <si>
    <t>Zakouřil Matyáš</t>
  </si>
  <si>
    <t>Zakouřil Václav</t>
  </si>
  <si>
    <t>M40</t>
  </si>
  <si>
    <t>Zakouřilová Helena</t>
  </si>
  <si>
    <t>W40</t>
  </si>
  <si>
    <t>Zakouřilová Klára</t>
  </si>
  <si>
    <t>W10D</t>
  </si>
  <si>
    <t>Štěrba Marek</t>
  </si>
  <si>
    <t>Bolehovský Pavel</t>
  </si>
  <si>
    <t>M45</t>
  </si>
  <si>
    <t>Kodejš Zdeněk</t>
  </si>
  <si>
    <t>jméno</t>
  </si>
  <si>
    <t>SI</t>
  </si>
  <si>
    <t>Kat. JWOC Tour</t>
  </si>
  <si>
    <t>Kat. PVSK CUP</t>
  </si>
  <si>
    <t>Startovné EUR</t>
  </si>
  <si>
    <t>Startovné CZK</t>
  </si>
  <si>
    <t>Záloha Camp SVK</t>
  </si>
  <si>
    <t>Celkem:</t>
  </si>
  <si>
    <t>CampSVK</t>
  </si>
  <si>
    <t>CampHUN</t>
  </si>
  <si>
    <t>JWOC Tour</t>
  </si>
  <si>
    <t>Záloha Camp HUN</t>
  </si>
  <si>
    <t>Floriánková Fána</t>
  </si>
  <si>
    <t>Průša Michal</t>
  </si>
  <si>
    <t>Beranová Iva</t>
  </si>
  <si>
    <t>Celkem</t>
  </si>
  <si>
    <t>Rodiny:</t>
  </si>
  <si>
    <t>Ubyt SVK</t>
  </si>
  <si>
    <t>EUR</t>
  </si>
  <si>
    <t>Jídlo SVK</t>
  </si>
  <si>
    <t>HUF</t>
  </si>
  <si>
    <t>Mapy SVK</t>
  </si>
  <si>
    <t>CZK</t>
  </si>
  <si>
    <t>dál známka SK</t>
  </si>
  <si>
    <t>koupaliště</t>
  </si>
  <si>
    <t>jeskyně</t>
  </si>
  <si>
    <t>oběd</t>
  </si>
  <si>
    <t>snídaně</t>
  </si>
  <si>
    <t>koupaliště II</t>
  </si>
  <si>
    <t>nafta</t>
  </si>
  <si>
    <t>parkovné JWOC</t>
  </si>
  <si>
    <t>H</t>
  </si>
  <si>
    <t>mapy JWOC</t>
  </si>
  <si>
    <t xml:space="preserve">večeře v domě </t>
  </si>
  <si>
    <t>Ubyt+večeře+termál</t>
  </si>
  <si>
    <t>Michal</t>
  </si>
  <si>
    <t>VH</t>
  </si>
  <si>
    <t>lékárna 1/2</t>
  </si>
  <si>
    <t>půjčovné 1/2</t>
  </si>
  <si>
    <t>Náklady SK</t>
  </si>
  <si>
    <t>doprava HUN</t>
  </si>
  <si>
    <t>náklady HUN</t>
  </si>
  <si>
    <t>Ivča</t>
  </si>
  <si>
    <t>Pavel</t>
  </si>
  <si>
    <t>Zdenda</t>
  </si>
  <si>
    <t xml:space="preserve">nafta </t>
  </si>
  <si>
    <t xml:space="preserve">Ivča </t>
  </si>
  <si>
    <t>pojištění 1/2</t>
  </si>
  <si>
    <t>Zaplaceno</t>
  </si>
  <si>
    <t xml:space="preserve">Zdenda </t>
  </si>
  <si>
    <t>dál známka H</t>
  </si>
  <si>
    <t xml:space="preserve">nafta  </t>
  </si>
  <si>
    <t>náklady SVK</t>
  </si>
  <si>
    <t>odpočty:</t>
  </si>
  <si>
    <t>1,5 EUR</t>
  </si>
  <si>
    <t>koupalíště I</t>
  </si>
  <si>
    <t>koupalíště II</t>
  </si>
  <si>
    <t>termály</t>
  </si>
  <si>
    <t>700 HUF</t>
  </si>
  <si>
    <t>3 EUR</t>
  </si>
  <si>
    <t>MP, AéT, HM</t>
  </si>
  <si>
    <t xml:space="preserve">JŠ </t>
  </si>
  <si>
    <t xml:space="preserve"> 2T, 2A,2B,FF </t>
  </si>
  <si>
    <t xml:space="preserve">3x AéT </t>
  </si>
  <si>
    <t>1x 3Z 2A AK</t>
  </si>
  <si>
    <t>odpočet</t>
  </si>
  <si>
    <t xml:space="preserve"> Za osobu:</t>
  </si>
  <si>
    <t>Za osobu:</t>
  </si>
  <si>
    <t>Za osobu</t>
  </si>
  <si>
    <t>Doplatek:</t>
  </si>
  <si>
    <t>zaplaceno:</t>
  </si>
  <si>
    <t>náklady ctrl:</t>
  </si>
  <si>
    <t>VH kontrola:</t>
  </si>
  <si>
    <t>zálohy ctrl: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</si>
</sst>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0" fillId="0" borderId="0" xfId="0" applyNumberFormat="1"/>
    <xf numFmtId="2" fontId="0" fillId="0" borderId="0" xfId="1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2" fillId="2" borderId="0" xfId="0" applyNumberFormat="1" applyFont="1" applyFill="1"/>
    <xf numFmtId="0" fontId="2" fillId="2" borderId="0" xfId="0" applyFont="1" applyFill="1"/>
    <xf numFmtId="0" fontId="5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0" xfId="0" applyBorder="1"/>
    <xf numFmtId="2" fontId="0" fillId="0" borderId="0" xfId="0" applyNumberFormat="1" applyFont="1" applyFill="1" applyBorder="1"/>
    <xf numFmtId="2" fontId="0" fillId="0" borderId="0" xfId="0" applyNumberFormat="1" applyBorder="1"/>
    <xf numFmtId="2" fontId="2" fillId="2" borderId="0" xfId="0" applyNumberFormat="1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topLeftCell="D1" workbookViewId="0">
      <selection activeCell="M43" sqref="M43"/>
    </sheetView>
  </sheetViews>
  <sheetFormatPr defaultRowHeight="15" x14ac:dyDescent="0.25"/>
  <cols>
    <col min="1" max="1" width="10.42578125" style="6" customWidth="1"/>
    <col min="2" max="2" width="11" style="6" customWidth="1"/>
    <col min="3" max="3" width="11.28515625" style="6" customWidth="1"/>
    <col min="4" max="4" width="22.7109375" customWidth="1"/>
    <col min="5" max="5" width="9.85546875" style="6" customWidth="1"/>
    <col min="6" max="6" width="17.28515625" customWidth="1"/>
    <col min="7" max="7" width="14" customWidth="1"/>
    <col min="8" max="9" width="13.42578125" style="4" customWidth="1"/>
    <col min="10" max="11" width="17" style="4" customWidth="1"/>
    <col min="12" max="12" width="11.5703125" style="4" customWidth="1"/>
    <col min="13" max="13" width="12.85546875" style="4" customWidth="1"/>
    <col min="14" max="16" width="12.140625" style="4" customWidth="1"/>
    <col min="17" max="17" width="10.42578125" style="12" customWidth="1"/>
    <col min="18" max="18" width="10.42578125" style="13" customWidth="1"/>
    <col min="19" max="19" width="13" style="10" customWidth="1"/>
  </cols>
  <sheetData>
    <row r="1" spans="1:19" x14ac:dyDescent="0.25">
      <c r="A1" s="6" t="s">
        <v>53</v>
      </c>
      <c r="B1" s="6" t="s">
        <v>54</v>
      </c>
      <c r="C1" s="6" t="s">
        <v>55</v>
      </c>
      <c r="D1" t="s">
        <v>45</v>
      </c>
      <c r="E1" s="6" t="s">
        <v>46</v>
      </c>
      <c r="F1" t="s">
        <v>47</v>
      </c>
      <c r="G1" t="s">
        <v>48</v>
      </c>
      <c r="H1" s="4" t="s">
        <v>49</v>
      </c>
      <c r="I1" s="4" t="s">
        <v>50</v>
      </c>
      <c r="J1" s="4" t="s">
        <v>51</v>
      </c>
      <c r="K1" s="4" t="s">
        <v>56</v>
      </c>
      <c r="L1" s="4" t="s">
        <v>97</v>
      </c>
      <c r="M1" s="4" t="s">
        <v>85</v>
      </c>
      <c r="N1" s="4" t="s">
        <v>86</v>
      </c>
      <c r="O1" s="4" t="s">
        <v>110</v>
      </c>
      <c r="P1" s="4" t="s">
        <v>60</v>
      </c>
      <c r="Q1" s="12" t="s">
        <v>93</v>
      </c>
      <c r="R1" s="15" t="s">
        <v>114</v>
      </c>
      <c r="S1" s="16" t="s">
        <v>61</v>
      </c>
    </row>
    <row r="2" spans="1:19" x14ac:dyDescent="0.25">
      <c r="A2" s="6">
        <v>1</v>
      </c>
      <c r="B2" s="6">
        <v>1</v>
      </c>
      <c r="C2" s="7">
        <v>1</v>
      </c>
      <c r="D2" s="1" t="s">
        <v>0</v>
      </c>
      <c r="E2" s="7">
        <v>2020713</v>
      </c>
      <c r="F2" s="1" t="s">
        <v>1</v>
      </c>
      <c r="G2" s="1" t="s">
        <v>2</v>
      </c>
      <c r="H2" s="3">
        <v>37</v>
      </c>
      <c r="I2" s="5">
        <f>H2*25.6</f>
        <v>947.2</v>
      </c>
      <c r="J2" s="4">
        <v>3000</v>
      </c>
      <c r="K2" s="4">
        <v>3000</v>
      </c>
      <c r="L2" s="4">
        <v>4484.3100000000004</v>
      </c>
      <c r="M2" s="4">
        <v>1626.67</v>
      </c>
      <c r="N2" s="4">
        <v>2746.33</v>
      </c>
      <c r="O2" s="4">
        <v>94.4</v>
      </c>
      <c r="P2" s="4">
        <f>I2+L2+M2+N2-O2</f>
        <v>9710.11</v>
      </c>
      <c r="Q2" s="14">
        <f>SUM(I2:K2)</f>
        <v>6947.2</v>
      </c>
      <c r="R2" s="15">
        <f>P2-Q2</f>
        <v>2762.9100000000008</v>
      </c>
      <c r="S2" s="9">
        <f>SUM(R2:R3)</f>
        <v>5525.8200000000015</v>
      </c>
    </row>
    <row r="3" spans="1:19" x14ac:dyDescent="0.25">
      <c r="A3" s="6">
        <v>2</v>
      </c>
      <c r="B3" s="6">
        <v>2</v>
      </c>
      <c r="C3" s="7">
        <v>2</v>
      </c>
      <c r="D3" s="1" t="s">
        <v>3</v>
      </c>
      <c r="E3" s="7">
        <v>2020712</v>
      </c>
      <c r="F3" s="1" t="s">
        <v>4</v>
      </c>
      <c r="G3" s="1" t="s">
        <v>2</v>
      </c>
      <c r="H3" s="3">
        <v>37</v>
      </c>
      <c r="I3" s="5">
        <f>H3*25.6</f>
        <v>947.2</v>
      </c>
      <c r="J3" s="4">
        <v>3000</v>
      </c>
      <c r="K3" s="4">
        <v>3000</v>
      </c>
      <c r="L3" s="4">
        <v>4484.3100000000004</v>
      </c>
      <c r="M3" s="4">
        <v>1626.67</v>
      </c>
      <c r="N3" s="4">
        <v>2746.33</v>
      </c>
      <c r="O3" s="4">
        <v>94.4</v>
      </c>
      <c r="P3" s="4">
        <f t="shared" ref="P3:P30" si="0">I3+L3+M3+N3-O3</f>
        <v>9710.11</v>
      </c>
      <c r="Q3" s="14">
        <f>SUM(I3:K3)</f>
        <v>6947.2</v>
      </c>
      <c r="R3" s="15">
        <f t="shared" ref="R3:R30" si="1">P3-Q3</f>
        <v>2762.9100000000008</v>
      </c>
      <c r="S3" s="10">
        <v>0</v>
      </c>
    </row>
    <row r="4" spans="1:19" x14ac:dyDescent="0.25">
      <c r="C4" s="7">
        <v>3</v>
      </c>
      <c r="D4" s="1" t="s">
        <v>5</v>
      </c>
      <c r="E4" s="7">
        <v>2075606</v>
      </c>
      <c r="F4" s="1" t="s">
        <v>6</v>
      </c>
      <c r="G4" s="1" t="s">
        <v>6</v>
      </c>
      <c r="H4" s="3">
        <v>37</v>
      </c>
      <c r="I4" s="5">
        <f>H4*25.6</f>
        <v>947.2</v>
      </c>
      <c r="P4" s="4">
        <f t="shared" si="0"/>
        <v>947.2</v>
      </c>
      <c r="Q4" s="14">
        <f>SUM(I4:K4)</f>
        <v>947.2</v>
      </c>
      <c r="R4" s="15">
        <f t="shared" si="1"/>
        <v>0</v>
      </c>
      <c r="S4" s="10">
        <v>0</v>
      </c>
    </row>
    <row r="5" spans="1:19" x14ac:dyDescent="0.25">
      <c r="A5" s="6">
        <v>3</v>
      </c>
      <c r="B5" s="6">
        <v>3</v>
      </c>
      <c r="C5" s="7">
        <v>4</v>
      </c>
      <c r="D5" s="1" t="s">
        <v>7</v>
      </c>
      <c r="E5" s="7">
        <v>2102777</v>
      </c>
      <c r="F5" s="1" t="s">
        <v>8</v>
      </c>
      <c r="G5" s="1" t="s">
        <v>2</v>
      </c>
      <c r="H5" s="3">
        <v>37</v>
      </c>
      <c r="I5" s="5">
        <f>H5*25.6</f>
        <v>947.2</v>
      </c>
      <c r="J5" s="4">
        <v>3000</v>
      </c>
      <c r="K5" s="4">
        <v>3000</v>
      </c>
      <c r="L5" s="4">
        <v>4484.3100000000004</v>
      </c>
      <c r="M5" s="4">
        <v>1626.67</v>
      </c>
      <c r="P5" s="4">
        <f t="shared" si="0"/>
        <v>7058.18</v>
      </c>
      <c r="Q5" s="14">
        <f>SUM(I5:K5)</f>
        <v>6947.2</v>
      </c>
      <c r="R5" s="15">
        <f t="shared" si="1"/>
        <v>110.98000000000047</v>
      </c>
      <c r="S5" s="10">
        <v>0</v>
      </c>
    </row>
    <row r="6" spans="1:19" x14ac:dyDescent="0.25">
      <c r="C6" s="7">
        <v>5</v>
      </c>
      <c r="D6" s="1" t="s">
        <v>9</v>
      </c>
      <c r="E6" s="7">
        <v>9784</v>
      </c>
      <c r="F6" s="1" t="s">
        <v>10</v>
      </c>
      <c r="G6" s="1" t="s">
        <v>11</v>
      </c>
      <c r="H6" s="3">
        <v>48</v>
      </c>
      <c r="I6" s="5">
        <f>H6*25.6</f>
        <v>1228.8000000000002</v>
      </c>
      <c r="P6" s="4">
        <f t="shared" si="0"/>
        <v>1228.8000000000002</v>
      </c>
      <c r="Q6" s="14">
        <f>SUM(I6:K6)</f>
        <v>1228.8000000000002</v>
      </c>
      <c r="R6" s="15">
        <f t="shared" si="1"/>
        <v>0</v>
      </c>
      <c r="S6" s="9">
        <f>SUM(R4:R7)</f>
        <v>221.96000000000095</v>
      </c>
    </row>
    <row r="7" spans="1:19" x14ac:dyDescent="0.25">
      <c r="A7" s="6">
        <v>4</v>
      </c>
      <c r="B7" s="6">
        <v>4</v>
      </c>
      <c r="C7" s="7">
        <v>6</v>
      </c>
      <c r="D7" s="1" t="s">
        <v>12</v>
      </c>
      <c r="E7" s="7">
        <v>888639</v>
      </c>
      <c r="F7" s="1" t="s">
        <v>13</v>
      </c>
      <c r="G7" s="1" t="s">
        <v>13</v>
      </c>
      <c r="H7" s="3">
        <v>37</v>
      </c>
      <c r="I7" s="5">
        <f t="shared" ref="I7:I31" si="2">H7*25.6</f>
        <v>947.2</v>
      </c>
      <c r="J7" s="4">
        <v>3000</v>
      </c>
      <c r="K7" s="4">
        <v>3000</v>
      </c>
      <c r="L7" s="4">
        <v>4484.3100000000004</v>
      </c>
      <c r="M7" s="4">
        <v>1626.67</v>
      </c>
      <c r="P7" s="4">
        <f t="shared" si="0"/>
        <v>7058.18</v>
      </c>
      <c r="Q7" s="14">
        <f>SUM(I7:K7)</f>
        <v>6947.2</v>
      </c>
      <c r="R7" s="15">
        <f t="shared" si="1"/>
        <v>110.98000000000047</v>
      </c>
      <c r="S7" s="10">
        <v>0</v>
      </c>
    </row>
    <row r="8" spans="1:19" x14ac:dyDescent="0.25">
      <c r="A8" s="6">
        <v>5</v>
      </c>
      <c r="B8" s="6">
        <v>5</v>
      </c>
      <c r="C8" s="7">
        <v>7</v>
      </c>
      <c r="D8" s="1" t="s">
        <v>14</v>
      </c>
      <c r="E8" s="7">
        <v>2021833</v>
      </c>
      <c r="F8" s="1" t="s">
        <v>1</v>
      </c>
      <c r="G8" s="1" t="s">
        <v>2</v>
      </c>
      <c r="H8" s="3">
        <v>37</v>
      </c>
      <c r="I8" s="5">
        <f t="shared" si="2"/>
        <v>947.2</v>
      </c>
      <c r="L8" s="4">
        <v>4484.3100000000004</v>
      </c>
      <c r="M8" s="4">
        <v>1626.67</v>
      </c>
      <c r="N8" s="4">
        <v>2746.33</v>
      </c>
      <c r="P8" s="4">
        <f t="shared" si="0"/>
        <v>9804.51</v>
      </c>
      <c r="Q8" s="14"/>
      <c r="R8" s="15">
        <f t="shared" si="1"/>
        <v>9804.51</v>
      </c>
      <c r="S8" s="10">
        <v>0</v>
      </c>
    </row>
    <row r="9" spans="1:19" x14ac:dyDescent="0.25">
      <c r="A9" s="6">
        <v>6</v>
      </c>
      <c r="B9" s="6">
        <v>6</v>
      </c>
      <c r="C9" s="7">
        <v>8</v>
      </c>
      <c r="D9" s="1" t="s">
        <v>15</v>
      </c>
      <c r="E9" s="7">
        <v>7202884</v>
      </c>
      <c r="F9" s="1" t="s">
        <v>16</v>
      </c>
      <c r="G9" s="1" t="s">
        <v>17</v>
      </c>
      <c r="H9" s="3">
        <v>37</v>
      </c>
      <c r="I9" s="5">
        <f t="shared" si="2"/>
        <v>947.2</v>
      </c>
      <c r="J9" s="4">
        <v>3000</v>
      </c>
      <c r="K9" s="4">
        <v>3000</v>
      </c>
      <c r="L9" s="4">
        <v>4484.3100000000004</v>
      </c>
      <c r="M9" s="4">
        <v>1626.67</v>
      </c>
      <c r="N9" s="4">
        <v>2746.33</v>
      </c>
      <c r="O9" s="4">
        <v>38.4</v>
      </c>
      <c r="P9" s="4">
        <f t="shared" si="0"/>
        <v>9766.11</v>
      </c>
      <c r="Q9" s="14">
        <f>SUM(I9:K9)</f>
        <v>6947.2</v>
      </c>
      <c r="R9" s="15">
        <f t="shared" si="1"/>
        <v>2818.9100000000008</v>
      </c>
      <c r="S9" s="10">
        <v>0</v>
      </c>
    </row>
    <row r="10" spans="1:19" x14ac:dyDescent="0.25">
      <c r="A10" s="6">
        <v>7</v>
      </c>
      <c r="B10" s="6">
        <v>7</v>
      </c>
      <c r="C10" s="7">
        <v>9</v>
      </c>
      <c r="D10" s="1" t="s">
        <v>18</v>
      </c>
      <c r="E10" s="7">
        <v>7202895</v>
      </c>
      <c r="F10" s="1" t="s">
        <v>4</v>
      </c>
      <c r="G10" s="1" t="s">
        <v>2</v>
      </c>
      <c r="H10" s="3">
        <v>37</v>
      </c>
      <c r="I10" s="5">
        <f t="shared" si="2"/>
        <v>947.2</v>
      </c>
      <c r="J10" s="4">
        <v>3000</v>
      </c>
      <c r="K10" s="4">
        <v>3000</v>
      </c>
      <c r="L10" s="4">
        <v>4484.3100000000004</v>
      </c>
      <c r="M10" s="4">
        <v>1626.67</v>
      </c>
      <c r="N10" s="4">
        <v>2746.33</v>
      </c>
      <c r="O10" s="4">
        <v>38.4</v>
      </c>
      <c r="P10" s="4">
        <f t="shared" si="0"/>
        <v>9766.11</v>
      </c>
      <c r="Q10" s="14">
        <f>SUM(I10:K10)</f>
        <v>6947.2</v>
      </c>
      <c r="R10" s="15">
        <f t="shared" si="1"/>
        <v>2818.9100000000008</v>
      </c>
      <c r="S10" s="9">
        <f>SUM(R9:R10)</f>
        <v>5637.8200000000015</v>
      </c>
    </row>
    <row r="11" spans="1:19" x14ac:dyDescent="0.25">
      <c r="A11" s="6">
        <v>8</v>
      </c>
      <c r="B11" s="6">
        <v>8</v>
      </c>
      <c r="C11" s="7">
        <v>10</v>
      </c>
      <c r="D11" s="1" t="s">
        <v>19</v>
      </c>
      <c r="E11" s="7">
        <v>2073716</v>
      </c>
      <c r="F11" s="1" t="s">
        <v>8</v>
      </c>
      <c r="G11" s="1" t="s">
        <v>2</v>
      </c>
      <c r="H11" s="3">
        <v>37</v>
      </c>
      <c r="I11" s="5">
        <f t="shared" si="2"/>
        <v>947.2</v>
      </c>
      <c r="J11" s="4">
        <v>3000</v>
      </c>
      <c r="K11" s="4">
        <v>3000</v>
      </c>
      <c r="L11" s="4">
        <v>4484.3100000000004</v>
      </c>
      <c r="M11" s="4">
        <v>1626.67</v>
      </c>
      <c r="N11" s="4">
        <v>2746.33</v>
      </c>
      <c r="P11" s="4">
        <f t="shared" si="0"/>
        <v>9804.51</v>
      </c>
      <c r="Q11" s="14">
        <f>SUM(I11:K11)</f>
        <v>6947.2</v>
      </c>
      <c r="R11" s="15">
        <f t="shared" si="1"/>
        <v>2857.3100000000004</v>
      </c>
      <c r="S11" s="10">
        <v>0</v>
      </c>
    </row>
    <row r="12" spans="1:19" x14ac:dyDescent="0.25">
      <c r="A12" s="6">
        <v>9</v>
      </c>
      <c r="B12" s="6">
        <v>9</v>
      </c>
      <c r="C12" s="7">
        <v>11</v>
      </c>
      <c r="D12" s="1" t="s">
        <v>20</v>
      </c>
      <c r="E12" s="7">
        <v>601169</v>
      </c>
      <c r="F12" s="1" t="s">
        <v>21</v>
      </c>
      <c r="G12" s="1" t="s">
        <v>2</v>
      </c>
      <c r="H12" s="3">
        <v>37</v>
      </c>
      <c r="I12" s="5">
        <f t="shared" si="2"/>
        <v>947.2</v>
      </c>
      <c r="J12" s="4">
        <v>3000</v>
      </c>
      <c r="K12" s="4">
        <v>3000</v>
      </c>
      <c r="L12" s="4">
        <v>4484.3100000000004</v>
      </c>
      <c r="M12" s="4">
        <v>1626.67</v>
      </c>
      <c r="N12" s="4">
        <v>2746.33</v>
      </c>
      <c r="P12" s="4">
        <f t="shared" si="0"/>
        <v>9804.51</v>
      </c>
      <c r="Q12" s="14">
        <f>SUM(I12:K12)</f>
        <v>6947.2</v>
      </c>
      <c r="R12" s="15">
        <f t="shared" si="1"/>
        <v>2857.3100000000004</v>
      </c>
      <c r="S12" s="10">
        <v>0</v>
      </c>
    </row>
    <row r="13" spans="1:19" x14ac:dyDescent="0.25">
      <c r="A13" s="6">
        <v>10</v>
      </c>
      <c r="B13" s="6">
        <v>10</v>
      </c>
      <c r="C13" s="7">
        <v>12</v>
      </c>
      <c r="D13" s="1" t="s">
        <v>22</v>
      </c>
      <c r="E13" s="7">
        <v>52760</v>
      </c>
      <c r="F13" s="1" t="s">
        <v>23</v>
      </c>
      <c r="G13" s="1" t="s">
        <v>2</v>
      </c>
      <c r="H13" s="3">
        <v>37</v>
      </c>
      <c r="I13" s="5">
        <f t="shared" si="2"/>
        <v>947.2</v>
      </c>
      <c r="J13" s="4">
        <v>3000</v>
      </c>
      <c r="K13" s="4">
        <v>3000</v>
      </c>
      <c r="L13" s="4">
        <v>4484.3100000000004</v>
      </c>
      <c r="M13" s="4">
        <v>1626.67</v>
      </c>
      <c r="N13" s="4">
        <v>2746.33</v>
      </c>
      <c r="O13" s="4">
        <v>56</v>
      </c>
      <c r="P13" s="4">
        <f t="shared" si="0"/>
        <v>9748.51</v>
      </c>
      <c r="Q13" s="14">
        <f>SUM(I13:K13)</f>
        <v>6947.2</v>
      </c>
      <c r="R13" s="15">
        <f t="shared" si="1"/>
        <v>2801.3100000000004</v>
      </c>
      <c r="S13" s="9">
        <f>R13</f>
        <v>2801.3100000000004</v>
      </c>
    </row>
    <row r="14" spans="1:19" x14ac:dyDescent="0.25">
      <c r="A14" s="6">
        <v>11</v>
      </c>
      <c r="B14" s="6">
        <v>11</v>
      </c>
      <c r="C14" s="7">
        <v>13</v>
      </c>
      <c r="D14" s="1" t="s">
        <v>24</v>
      </c>
      <c r="E14" s="7">
        <v>2021828</v>
      </c>
      <c r="F14" s="1" t="s">
        <v>1</v>
      </c>
      <c r="G14" s="1" t="s">
        <v>2</v>
      </c>
      <c r="H14" s="3">
        <v>37</v>
      </c>
      <c r="I14" s="5">
        <f t="shared" si="2"/>
        <v>947.2</v>
      </c>
      <c r="J14" s="4">
        <v>3000</v>
      </c>
      <c r="K14" s="4">
        <v>3000</v>
      </c>
      <c r="L14" s="4">
        <v>4484.3100000000004</v>
      </c>
      <c r="M14" s="4">
        <v>1626.67</v>
      </c>
      <c r="N14" s="4">
        <v>2746.33</v>
      </c>
      <c r="P14" s="4">
        <f t="shared" si="0"/>
        <v>9804.51</v>
      </c>
      <c r="Q14" s="14">
        <f>SUM(I14:K14)</f>
        <v>6947.2</v>
      </c>
      <c r="R14" s="15">
        <f t="shared" si="1"/>
        <v>2857.3100000000004</v>
      </c>
      <c r="S14" s="10">
        <v>0</v>
      </c>
    </row>
    <row r="15" spans="1:19" x14ac:dyDescent="0.25">
      <c r="A15" s="6">
        <v>12</v>
      </c>
      <c r="B15" s="6">
        <v>12</v>
      </c>
      <c r="C15" s="7">
        <v>14</v>
      </c>
      <c r="D15" s="1" t="s">
        <v>25</v>
      </c>
      <c r="E15" s="7">
        <v>2067999</v>
      </c>
      <c r="F15" s="1" t="s">
        <v>26</v>
      </c>
      <c r="G15" s="1" t="s">
        <v>2</v>
      </c>
      <c r="H15" s="3">
        <v>37</v>
      </c>
      <c r="I15" s="5">
        <f t="shared" si="2"/>
        <v>947.2</v>
      </c>
      <c r="J15" s="4">
        <v>3000</v>
      </c>
      <c r="K15" s="4">
        <v>3000</v>
      </c>
      <c r="L15" s="4">
        <v>4484.3100000000004</v>
      </c>
      <c r="M15" s="4">
        <v>1626.67</v>
      </c>
      <c r="N15" s="4">
        <v>2746.33</v>
      </c>
      <c r="O15" s="4">
        <v>38.4</v>
      </c>
      <c r="P15" s="4">
        <f t="shared" si="0"/>
        <v>9766.11</v>
      </c>
      <c r="Q15" s="14">
        <f>SUM(I15:K15)</f>
        <v>6947.2</v>
      </c>
      <c r="R15" s="15">
        <f t="shared" si="1"/>
        <v>2818.9100000000008</v>
      </c>
      <c r="S15" s="9">
        <f>R15</f>
        <v>2818.9100000000008</v>
      </c>
    </row>
    <row r="16" spans="1:19" x14ac:dyDescent="0.25">
      <c r="A16" s="6">
        <v>13</v>
      </c>
      <c r="B16" s="6">
        <v>13</v>
      </c>
      <c r="C16" s="7">
        <v>15</v>
      </c>
      <c r="D16" s="1" t="s">
        <v>27</v>
      </c>
      <c r="E16" s="7">
        <v>2032107</v>
      </c>
      <c r="F16" s="1" t="s">
        <v>8</v>
      </c>
      <c r="G16" s="1" t="s">
        <v>2</v>
      </c>
      <c r="H16" s="3">
        <v>37</v>
      </c>
      <c r="I16" s="5">
        <f t="shared" si="2"/>
        <v>947.2</v>
      </c>
      <c r="L16" s="4">
        <v>4484.3100000000004</v>
      </c>
      <c r="M16" s="4">
        <v>1626.67</v>
      </c>
      <c r="N16" s="4">
        <v>2746.33</v>
      </c>
      <c r="P16" s="4">
        <f t="shared" si="0"/>
        <v>9804.51</v>
      </c>
      <c r="Q16" s="14"/>
      <c r="R16" s="15">
        <f t="shared" si="1"/>
        <v>9804.51</v>
      </c>
      <c r="S16" s="10">
        <v>0</v>
      </c>
    </row>
    <row r="17" spans="1:19" x14ac:dyDescent="0.25">
      <c r="A17" s="6">
        <v>14</v>
      </c>
      <c r="B17" s="6">
        <v>14</v>
      </c>
      <c r="C17" s="7">
        <v>16</v>
      </c>
      <c r="D17" s="1" t="s">
        <v>28</v>
      </c>
      <c r="E17" s="7">
        <v>2021829</v>
      </c>
      <c r="F17" s="1" t="s">
        <v>29</v>
      </c>
      <c r="G17" s="1" t="s">
        <v>2</v>
      </c>
      <c r="H17" s="3">
        <v>37</v>
      </c>
      <c r="I17" s="5">
        <f t="shared" si="2"/>
        <v>947.2</v>
      </c>
      <c r="J17" s="4">
        <v>3000</v>
      </c>
      <c r="K17" s="4">
        <v>3000</v>
      </c>
      <c r="L17" s="4">
        <v>4484.3100000000004</v>
      </c>
      <c r="M17" s="4">
        <v>1626.67</v>
      </c>
      <c r="N17" s="4">
        <v>2746.33</v>
      </c>
      <c r="P17" s="4">
        <f t="shared" si="0"/>
        <v>9804.51</v>
      </c>
      <c r="Q17" s="14">
        <f>SUM(I17:K17)</f>
        <v>6947.2</v>
      </c>
      <c r="R17" s="15">
        <f t="shared" si="1"/>
        <v>2857.3100000000004</v>
      </c>
      <c r="S17" s="10">
        <v>0</v>
      </c>
    </row>
    <row r="18" spans="1:19" x14ac:dyDescent="0.25">
      <c r="A18" s="6">
        <v>15</v>
      </c>
      <c r="B18" s="6">
        <v>15</v>
      </c>
      <c r="C18" s="7">
        <v>17</v>
      </c>
      <c r="D18" s="1" t="s">
        <v>30</v>
      </c>
      <c r="E18" s="7">
        <v>2021830</v>
      </c>
      <c r="F18" s="1" t="s">
        <v>26</v>
      </c>
      <c r="G18" s="1" t="s">
        <v>2</v>
      </c>
      <c r="H18" s="3">
        <v>37</v>
      </c>
      <c r="I18" s="5">
        <f t="shared" si="2"/>
        <v>947.2</v>
      </c>
      <c r="J18" s="4">
        <v>3000</v>
      </c>
      <c r="K18" s="4">
        <v>3000</v>
      </c>
      <c r="L18" s="4">
        <v>4484.3100000000004</v>
      </c>
      <c r="M18" s="4">
        <v>1626.67</v>
      </c>
      <c r="N18" s="4">
        <v>2746.33</v>
      </c>
      <c r="O18" s="4">
        <v>76.8</v>
      </c>
      <c r="P18" s="4">
        <f t="shared" si="0"/>
        <v>9727.7100000000009</v>
      </c>
      <c r="Q18" s="14">
        <f>SUM(I18:K18)</f>
        <v>6947.2</v>
      </c>
      <c r="R18" s="15">
        <f t="shared" si="1"/>
        <v>2780.5100000000011</v>
      </c>
      <c r="S18" s="9">
        <f>R17+R18</f>
        <v>5637.8200000000015</v>
      </c>
    </row>
    <row r="19" spans="1:19" x14ac:dyDescent="0.25">
      <c r="A19" s="6">
        <v>16</v>
      </c>
      <c r="B19" s="6">
        <v>16</v>
      </c>
      <c r="C19" s="7">
        <v>18</v>
      </c>
      <c r="D19" s="1" t="s">
        <v>31</v>
      </c>
      <c r="E19" s="7">
        <v>2032183</v>
      </c>
      <c r="F19" s="1" t="s">
        <v>32</v>
      </c>
      <c r="G19" s="1" t="s">
        <v>2</v>
      </c>
      <c r="H19" s="3">
        <v>37</v>
      </c>
      <c r="I19" s="5">
        <f t="shared" si="2"/>
        <v>947.2</v>
      </c>
      <c r="J19" s="4">
        <v>3000</v>
      </c>
      <c r="K19" s="4">
        <v>3000</v>
      </c>
      <c r="L19" s="4">
        <v>4484.3100000000004</v>
      </c>
      <c r="M19" s="4">
        <v>1626.67</v>
      </c>
      <c r="N19" s="4">
        <v>2746.33</v>
      </c>
      <c r="O19" s="4">
        <v>38.4</v>
      </c>
      <c r="P19" s="4">
        <f t="shared" si="0"/>
        <v>9766.11</v>
      </c>
      <c r="Q19" s="14">
        <f>SUM(I19:K19)</f>
        <v>6947.2</v>
      </c>
      <c r="R19" s="15">
        <f t="shared" si="1"/>
        <v>2818.9100000000008</v>
      </c>
      <c r="S19" s="10">
        <v>0</v>
      </c>
    </row>
    <row r="20" spans="1:19" x14ac:dyDescent="0.25">
      <c r="A20" s="6">
        <v>17</v>
      </c>
      <c r="B20" s="6">
        <v>17</v>
      </c>
      <c r="C20" s="7">
        <v>19</v>
      </c>
      <c r="D20" s="1" t="s">
        <v>33</v>
      </c>
      <c r="E20" s="7">
        <v>2035748</v>
      </c>
      <c r="F20" s="1" t="s">
        <v>4</v>
      </c>
      <c r="G20" s="1" t="s">
        <v>2</v>
      </c>
      <c r="H20" s="3">
        <v>37</v>
      </c>
      <c r="I20" s="5">
        <f t="shared" si="2"/>
        <v>947.2</v>
      </c>
      <c r="J20" s="4">
        <v>3000</v>
      </c>
      <c r="K20" s="4">
        <v>3000</v>
      </c>
      <c r="L20" s="4">
        <v>4484.3100000000004</v>
      </c>
      <c r="M20" s="4">
        <v>1626.67</v>
      </c>
      <c r="N20" s="4">
        <v>2746.33</v>
      </c>
      <c r="O20" s="4">
        <v>244.8</v>
      </c>
      <c r="P20" s="4">
        <f t="shared" si="0"/>
        <v>9559.7100000000009</v>
      </c>
      <c r="Q20" s="14">
        <f>SUM(I20:K20)</f>
        <v>6947.2</v>
      </c>
      <c r="R20" s="15">
        <f t="shared" si="1"/>
        <v>2612.5100000000011</v>
      </c>
      <c r="S20" s="9">
        <f>R19+R20</f>
        <v>5431.4200000000019</v>
      </c>
    </row>
    <row r="21" spans="1:19" x14ac:dyDescent="0.25">
      <c r="A21" s="6">
        <v>18</v>
      </c>
      <c r="B21" s="6">
        <v>18</v>
      </c>
      <c r="C21" s="7">
        <v>20</v>
      </c>
      <c r="D21" s="1" t="s">
        <v>34</v>
      </c>
      <c r="E21" s="7">
        <v>8004888</v>
      </c>
      <c r="F21" s="1" t="s">
        <v>8</v>
      </c>
      <c r="G21" s="1" t="s">
        <v>2</v>
      </c>
      <c r="H21" s="3">
        <v>37</v>
      </c>
      <c r="I21" s="5">
        <f t="shared" si="2"/>
        <v>947.2</v>
      </c>
      <c r="L21" s="4">
        <v>4484.3100000000004</v>
      </c>
      <c r="M21" s="4">
        <v>1626.67</v>
      </c>
      <c r="N21" s="4">
        <v>2746.33</v>
      </c>
      <c r="P21" s="4">
        <f t="shared" si="0"/>
        <v>9804.51</v>
      </c>
      <c r="Q21" s="14"/>
      <c r="R21" s="15">
        <f t="shared" si="1"/>
        <v>9804.51</v>
      </c>
      <c r="S21" s="10">
        <v>0</v>
      </c>
    </row>
    <row r="22" spans="1:19" x14ac:dyDescent="0.25">
      <c r="A22" s="6">
        <v>19</v>
      </c>
      <c r="B22" s="6">
        <v>19</v>
      </c>
      <c r="C22" s="7">
        <v>21</v>
      </c>
      <c r="D22" s="1" t="s">
        <v>35</v>
      </c>
      <c r="E22" s="7">
        <v>8006888</v>
      </c>
      <c r="F22" s="1" t="s">
        <v>36</v>
      </c>
      <c r="G22" s="1" t="s">
        <v>2</v>
      </c>
      <c r="H22" s="3">
        <v>48</v>
      </c>
      <c r="I22" s="5">
        <f t="shared" si="2"/>
        <v>1228.8000000000002</v>
      </c>
      <c r="L22" s="4">
        <v>4484.3100000000004</v>
      </c>
      <c r="M22" s="4">
        <v>1626.67</v>
      </c>
      <c r="N22" s="4">
        <v>2746.33</v>
      </c>
      <c r="O22" s="4">
        <v>56</v>
      </c>
      <c r="P22" s="4">
        <f t="shared" si="0"/>
        <v>10030.11</v>
      </c>
      <c r="Q22" s="14"/>
      <c r="R22" s="15">
        <f t="shared" si="1"/>
        <v>10030.11</v>
      </c>
      <c r="S22" s="9">
        <f>R21+R22+R23+R24</f>
        <v>39613.240000000005</v>
      </c>
    </row>
    <row r="23" spans="1:19" x14ac:dyDescent="0.25">
      <c r="A23" s="6">
        <v>20</v>
      </c>
      <c r="B23" s="6">
        <v>20</v>
      </c>
      <c r="C23" s="7">
        <v>22</v>
      </c>
      <c r="D23" s="1" t="s">
        <v>37</v>
      </c>
      <c r="E23" s="7">
        <v>8002888</v>
      </c>
      <c r="F23" s="1" t="s">
        <v>38</v>
      </c>
      <c r="G23" s="1" t="s">
        <v>2</v>
      </c>
      <c r="H23" s="3">
        <v>48</v>
      </c>
      <c r="I23" s="5">
        <f>H23*25.6</f>
        <v>1228.8000000000002</v>
      </c>
      <c r="L23" s="4">
        <v>4484.3100000000004</v>
      </c>
      <c r="M23" s="4">
        <v>1626.67</v>
      </c>
      <c r="N23" s="4">
        <v>2746.33</v>
      </c>
      <c r="O23" s="4">
        <v>56</v>
      </c>
      <c r="P23" s="4">
        <f t="shared" si="0"/>
        <v>10030.11</v>
      </c>
      <c r="Q23" s="14"/>
      <c r="R23" s="15">
        <f t="shared" si="1"/>
        <v>10030.11</v>
      </c>
      <c r="S23" s="10">
        <v>0</v>
      </c>
    </row>
    <row r="24" spans="1:19" x14ac:dyDescent="0.25">
      <c r="A24" s="6">
        <v>21</v>
      </c>
      <c r="B24" s="6">
        <v>21</v>
      </c>
      <c r="C24" s="7">
        <v>23</v>
      </c>
      <c r="D24" s="1" t="s">
        <v>39</v>
      </c>
      <c r="E24" s="7">
        <v>8009888</v>
      </c>
      <c r="F24" s="1" t="s">
        <v>40</v>
      </c>
      <c r="G24" s="1" t="s">
        <v>40</v>
      </c>
      <c r="H24" s="3">
        <v>37</v>
      </c>
      <c r="I24" s="5">
        <f t="shared" si="2"/>
        <v>947.2</v>
      </c>
      <c r="L24" s="4">
        <v>4484.3100000000004</v>
      </c>
      <c r="M24" s="4">
        <v>1626.67</v>
      </c>
      <c r="N24" s="4">
        <v>2746.33</v>
      </c>
      <c r="O24" s="4">
        <v>56</v>
      </c>
      <c r="P24" s="4">
        <f t="shared" si="0"/>
        <v>9748.51</v>
      </c>
      <c r="Q24" s="14"/>
      <c r="R24" s="15">
        <f t="shared" si="1"/>
        <v>9748.51</v>
      </c>
      <c r="S24" s="10">
        <v>0</v>
      </c>
    </row>
    <row r="25" spans="1:19" x14ac:dyDescent="0.25">
      <c r="A25" s="6">
        <v>22</v>
      </c>
      <c r="B25" s="6">
        <v>22</v>
      </c>
      <c r="C25" s="7">
        <v>24</v>
      </c>
      <c r="D25" s="1" t="s">
        <v>41</v>
      </c>
      <c r="E25" s="7">
        <v>8654894</v>
      </c>
      <c r="F25" s="1" t="s">
        <v>8</v>
      </c>
      <c r="G25" s="1" t="s">
        <v>2</v>
      </c>
      <c r="H25" s="3">
        <v>37</v>
      </c>
      <c r="I25" s="5">
        <f t="shared" si="2"/>
        <v>947.2</v>
      </c>
      <c r="J25" s="4">
        <v>3000</v>
      </c>
      <c r="K25" s="4">
        <v>3000</v>
      </c>
      <c r="L25" s="4">
        <v>4484.3100000000004</v>
      </c>
      <c r="M25" s="4">
        <v>1626.67</v>
      </c>
      <c r="N25" s="4">
        <v>2746.33</v>
      </c>
      <c r="P25" s="4">
        <f t="shared" si="0"/>
        <v>9804.51</v>
      </c>
      <c r="Q25" s="14">
        <f>SUM(I25:K25)</f>
        <v>6947.2</v>
      </c>
      <c r="R25" s="15">
        <f t="shared" si="1"/>
        <v>2857.3100000000004</v>
      </c>
      <c r="S25" s="9">
        <f>R25</f>
        <v>2857.3100000000004</v>
      </c>
    </row>
    <row r="26" spans="1:19" x14ac:dyDescent="0.25">
      <c r="B26" s="6">
        <v>23</v>
      </c>
      <c r="C26" s="7">
        <v>25</v>
      </c>
      <c r="D26" s="1" t="s">
        <v>42</v>
      </c>
      <c r="E26" s="7">
        <v>7204488</v>
      </c>
      <c r="F26" s="1" t="s">
        <v>43</v>
      </c>
      <c r="G26" s="1" t="s">
        <v>2</v>
      </c>
      <c r="H26" s="3">
        <v>48</v>
      </c>
      <c r="I26" s="5">
        <f t="shared" si="2"/>
        <v>1228.8000000000002</v>
      </c>
      <c r="K26" s="4">
        <v>3000</v>
      </c>
      <c r="M26" s="4">
        <v>1626.67</v>
      </c>
      <c r="N26" s="4">
        <v>2746.33</v>
      </c>
      <c r="P26" s="4">
        <f t="shared" si="0"/>
        <v>5601.8</v>
      </c>
      <c r="Q26" s="14">
        <f>SUM(I26:K26)+M39</f>
        <v>11206.060000000001</v>
      </c>
      <c r="R26" s="15">
        <f t="shared" si="1"/>
        <v>-5604.2600000000011</v>
      </c>
      <c r="S26" s="9">
        <f>SUM(R11+R12+R26)</f>
        <v>110.35999999999967</v>
      </c>
    </row>
    <row r="27" spans="1:19" x14ac:dyDescent="0.25">
      <c r="B27" s="6">
        <v>24</v>
      </c>
      <c r="C27" s="7">
        <v>26</v>
      </c>
      <c r="D27" s="1" t="s">
        <v>44</v>
      </c>
      <c r="E27" s="7">
        <v>2021822</v>
      </c>
      <c r="F27" s="1" t="s">
        <v>43</v>
      </c>
      <c r="G27" s="1" t="s">
        <v>2</v>
      </c>
      <c r="H27" s="3">
        <v>48</v>
      </c>
      <c r="I27" s="5">
        <f t="shared" si="2"/>
        <v>1228.8000000000002</v>
      </c>
      <c r="K27" s="4">
        <v>3000</v>
      </c>
      <c r="M27" s="4">
        <v>1626.67</v>
      </c>
      <c r="N27" s="4">
        <v>2746.33</v>
      </c>
      <c r="P27" s="4">
        <f t="shared" si="0"/>
        <v>5601.8</v>
      </c>
      <c r="Q27" s="14">
        <f>SUM(I27:K27)+M40</f>
        <v>11227.86</v>
      </c>
      <c r="R27" s="15">
        <f t="shared" si="1"/>
        <v>-5626.06</v>
      </c>
      <c r="S27" s="9">
        <f>SUM(R14+R27)</f>
        <v>-2768.75</v>
      </c>
    </row>
    <row r="28" spans="1:19" x14ac:dyDescent="0.25">
      <c r="A28" s="6">
        <v>23</v>
      </c>
      <c r="C28" s="7"/>
      <c r="D28" s="1" t="s">
        <v>57</v>
      </c>
      <c r="E28" s="7"/>
      <c r="F28" s="1"/>
      <c r="G28" s="1"/>
      <c r="H28" s="3"/>
      <c r="I28" s="5"/>
      <c r="J28" s="4">
        <v>3000</v>
      </c>
      <c r="L28" s="4">
        <v>4484.3100000000004</v>
      </c>
      <c r="O28" s="4">
        <v>38.4</v>
      </c>
      <c r="P28" s="4">
        <f t="shared" si="0"/>
        <v>4445.9100000000008</v>
      </c>
      <c r="Q28" s="14">
        <f>SUM(I28:K28)</f>
        <v>3000</v>
      </c>
      <c r="R28" s="15">
        <f t="shared" si="1"/>
        <v>1445.9100000000008</v>
      </c>
      <c r="S28" s="9">
        <f>R28</f>
        <v>1445.9100000000008</v>
      </c>
    </row>
    <row r="29" spans="1:19" x14ac:dyDescent="0.25">
      <c r="A29" s="6">
        <v>24</v>
      </c>
      <c r="C29" s="7"/>
      <c r="D29" s="1" t="s">
        <v>58</v>
      </c>
      <c r="E29" s="7"/>
      <c r="F29" s="1"/>
      <c r="G29" s="1"/>
      <c r="H29" s="3"/>
      <c r="I29" s="5"/>
      <c r="L29" s="4">
        <v>4484.3100000000004</v>
      </c>
      <c r="P29" s="4">
        <f t="shared" si="0"/>
        <v>4484.3100000000004</v>
      </c>
      <c r="Q29" s="14">
        <f>SUM(I29:K29)+M37</f>
        <v>26180.400000000001</v>
      </c>
      <c r="R29" s="15">
        <f t="shared" si="1"/>
        <v>-21696.09</v>
      </c>
      <c r="S29" s="9">
        <f>SUM(R29,R16)</f>
        <v>-11891.58</v>
      </c>
    </row>
    <row r="30" spans="1:19" x14ac:dyDescent="0.25">
      <c r="A30" s="6">
        <v>25</v>
      </c>
      <c r="C30" s="7"/>
      <c r="D30" s="1" t="s">
        <v>59</v>
      </c>
      <c r="E30" s="7"/>
      <c r="F30" s="1"/>
      <c r="G30" s="1"/>
      <c r="H30" s="3"/>
      <c r="I30" s="5"/>
      <c r="L30" s="4">
        <v>4484.3100000000004</v>
      </c>
      <c r="P30" s="4">
        <f t="shared" si="0"/>
        <v>4484.3100000000004</v>
      </c>
      <c r="Q30" s="14">
        <f>SUM(I30:K30)+M38</f>
        <v>2358.4</v>
      </c>
      <c r="R30" s="15">
        <f t="shared" si="1"/>
        <v>2125.9100000000003</v>
      </c>
      <c r="S30" s="9">
        <f>SUM(R8+R30)</f>
        <v>11930.42</v>
      </c>
    </row>
    <row r="31" spans="1:19" x14ac:dyDescent="0.25">
      <c r="C31" s="8"/>
      <c r="D31" s="2"/>
      <c r="E31" s="8"/>
      <c r="F31" s="2"/>
      <c r="G31" s="1" t="s">
        <v>52</v>
      </c>
      <c r="H31" s="3">
        <f>SUM(H2:H27)</f>
        <v>1017</v>
      </c>
      <c r="I31" s="5">
        <f t="shared" si="2"/>
        <v>26035.200000000001</v>
      </c>
      <c r="J31" s="4">
        <f>SUM(J2:J30)</f>
        <v>51000</v>
      </c>
      <c r="K31" s="4">
        <f>SUM(K2:K30)</f>
        <v>54000</v>
      </c>
      <c r="L31" s="4">
        <f>SUM(L2:L30)</f>
        <v>112107.74999999997</v>
      </c>
      <c r="M31" s="4">
        <f>SUM(M2:M30)</f>
        <v>39040.07999999998</v>
      </c>
      <c r="N31" s="4">
        <f>SUM(N2:N30)</f>
        <v>60419.260000000024</v>
      </c>
      <c r="O31" s="4">
        <f>SUM(O2:O30)</f>
        <v>926.4</v>
      </c>
      <c r="P31" s="4">
        <f>SUM(P2:P30)</f>
        <v>236675.88999999998</v>
      </c>
      <c r="Q31" s="14">
        <f>SUM(Q2:Q30)</f>
        <v>167303.91999999995</v>
      </c>
      <c r="R31" s="15">
        <f>SUM(R2:R30)</f>
        <v>69371.97000000003</v>
      </c>
      <c r="S31" s="9">
        <f>SUM(S2:S30)</f>
        <v>69371.970000000016</v>
      </c>
    </row>
    <row r="33" spans="2:14" x14ac:dyDescent="0.25">
      <c r="D33" s="1" t="s">
        <v>84</v>
      </c>
      <c r="G33" t="s">
        <v>65</v>
      </c>
      <c r="H33" s="4" t="s">
        <v>63</v>
      </c>
      <c r="I33" s="4" t="s">
        <v>67</v>
      </c>
    </row>
    <row r="34" spans="2:14" x14ac:dyDescent="0.25">
      <c r="B34" s="6" t="s">
        <v>81</v>
      </c>
      <c r="D34" s="4" t="s">
        <v>62</v>
      </c>
      <c r="E34" s="4" t="s">
        <v>63</v>
      </c>
      <c r="H34" s="4">
        <v>1761.75</v>
      </c>
      <c r="I34" s="4">
        <f>H34*25.6</f>
        <v>45100.800000000003</v>
      </c>
      <c r="L34" s="4" t="s">
        <v>116</v>
      </c>
      <c r="M34" s="4">
        <f>I31+I54+I70+I79-O31</f>
        <v>236675.84</v>
      </c>
      <c r="N34" s="4" t="s">
        <v>118</v>
      </c>
    </row>
    <row r="35" spans="2:14" x14ac:dyDescent="0.25">
      <c r="B35" s="6" t="s">
        <v>81</v>
      </c>
      <c r="D35" s="4" t="s">
        <v>64</v>
      </c>
      <c r="E35" s="4" t="s">
        <v>63</v>
      </c>
      <c r="H35" s="4">
        <v>880</v>
      </c>
      <c r="I35" s="4">
        <f>H35*25.6</f>
        <v>22528</v>
      </c>
    </row>
    <row r="36" spans="2:14" x14ac:dyDescent="0.25">
      <c r="B36" s="6" t="s">
        <v>81</v>
      </c>
      <c r="D36" s="4" t="s">
        <v>66</v>
      </c>
      <c r="E36" s="4" t="s">
        <v>63</v>
      </c>
      <c r="H36" s="4">
        <v>120</v>
      </c>
      <c r="I36" s="4">
        <f>H36*25.6</f>
        <v>3072</v>
      </c>
      <c r="L36" s="4" t="s">
        <v>115</v>
      </c>
    </row>
    <row r="37" spans="2:14" x14ac:dyDescent="0.25">
      <c r="B37" s="6" t="s">
        <v>80</v>
      </c>
      <c r="D37" s="4" t="s">
        <v>74</v>
      </c>
      <c r="E37" s="6" t="s">
        <v>67</v>
      </c>
      <c r="I37" s="4">
        <v>1622</v>
      </c>
      <c r="L37" s="4" t="s">
        <v>80</v>
      </c>
      <c r="M37" s="4">
        <f>I37+I46+I48+I58</f>
        <v>26180.400000000001</v>
      </c>
    </row>
    <row r="38" spans="2:14" x14ac:dyDescent="0.25">
      <c r="B38" s="6" t="s">
        <v>81</v>
      </c>
      <c r="D38" s="4" t="s">
        <v>96</v>
      </c>
      <c r="E38" s="4" t="s">
        <v>67</v>
      </c>
      <c r="I38" s="4">
        <v>1838</v>
      </c>
      <c r="L38" s="4" t="s">
        <v>87</v>
      </c>
      <c r="M38" s="4">
        <f>I50+I51+I63</f>
        <v>2358.4</v>
      </c>
    </row>
    <row r="39" spans="2:14" x14ac:dyDescent="0.25">
      <c r="B39" s="6" t="s">
        <v>81</v>
      </c>
      <c r="D39" s="4" t="s">
        <v>96</v>
      </c>
      <c r="E39" s="4" t="s">
        <v>63</v>
      </c>
      <c r="H39" s="4">
        <v>44</v>
      </c>
      <c r="I39" s="4">
        <f t="shared" ref="I39:I46" si="3">H39*25.6</f>
        <v>1126.4000000000001</v>
      </c>
      <c r="L39" s="4" t="s">
        <v>88</v>
      </c>
      <c r="M39" s="4">
        <f>I52+I65+I68+I69</f>
        <v>6977.26</v>
      </c>
    </row>
    <row r="40" spans="2:14" x14ac:dyDescent="0.25">
      <c r="B40" s="6" t="s">
        <v>81</v>
      </c>
      <c r="D40" s="4" t="s">
        <v>68</v>
      </c>
      <c r="E40" s="4" t="s">
        <v>63</v>
      </c>
      <c r="H40" s="4">
        <v>14</v>
      </c>
      <c r="I40" s="4">
        <f t="shared" si="3"/>
        <v>358.40000000000003</v>
      </c>
      <c r="L40" s="4" t="s">
        <v>89</v>
      </c>
      <c r="M40" s="4">
        <f>I53+I64+I66+I67</f>
        <v>6999.06</v>
      </c>
    </row>
    <row r="41" spans="2:14" x14ac:dyDescent="0.25">
      <c r="B41" s="6" t="s">
        <v>81</v>
      </c>
      <c r="D41" s="4" t="s">
        <v>69</v>
      </c>
      <c r="E41" s="4" t="s">
        <v>63</v>
      </c>
      <c r="H41" s="4">
        <v>70.5</v>
      </c>
      <c r="I41" s="4">
        <f t="shared" si="3"/>
        <v>1804.8000000000002</v>
      </c>
      <c r="M41" s="4">
        <f>SUM(M37:M40)</f>
        <v>42515.12</v>
      </c>
    </row>
    <row r="42" spans="2:14" x14ac:dyDescent="0.25">
      <c r="B42" s="6" t="s">
        <v>81</v>
      </c>
      <c r="D42" s="4" t="s">
        <v>70</v>
      </c>
      <c r="E42" s="4" t="s">
        <v>63</v>
      </c>
      <c r="H42" s="4">
        <v>76.2</v>
      </c>
      <c r="I42" s="4">
        <f t="shared" si="3"/>
        <v>1950.7200000000003</v>
      </c>
      <c r="L42" s="4" t="s">
        <v>117</v>
      </c>
      <c r="M42" s="4">
        <f>SUM(I34:I36)+SUM(I38:I45)+I47+I49+SUM(I59:I62)+SUM(I72:I78)+I31-O31</f>
        <v>194160.72</v>
      </c>
    </row>
    <row r="43" spans="2:14" x14ac:dyDescent="0.25">
      <c r="B43" s="6" t="s">
        <v>81</v>
      </c>
      <c r="D43" s="4" t="s">
        <v>71</v>
      </c>
      <c r="E43" s="4" t="s">
        <v>63</v>
      </c>
      <c r="H43" s="4">
        <v>79.2</v>
      </c>
      <c r="I43" s="4">
        <f t="shared" si="3"/>
        <v>2027.5200000000002</v>
      </c>
      <c r="M43" s="4">
        <f>Q31-M41+S31</f>
        <v>194160.76999999996</v>
      </c>
    </row>
    <row r="44" spans="2:14" x14ac:dyDescent="0.25">
      <c r="B44" s="6" t="s">
        <v>81</v>
      </c>
      <c r="D44" s="4" t="s">
        <v>72</v>
      </c>
      <c r="E44" s="4" t="s">
        <v>63</v>
      </c>
      <c r="H44" s="4">
        <v>15.5</v>
      </c>
      <c r="I44" s="4">
        <f>H44*25.6</f>
        <v>396.8</v>
      </c>
    </row>
    <row r="45" spans="2:14" x14ac:dyDescent="0.25">
      <c r="B45" s="6" t="s">
        <v>81</v>
      </c>
      <c r="D45" s="4" t="s">
        <v>73</v>
      </c>
      <c r="E45" s="6" t="s">
        <v>63</v>
      </c>
      <c r="H45" s="4">
        <v>70.5</v>
      </c>
      <c r="I45" s="4">
        <f t="shared" si="3"/>
        <v>1804.8000000000002</v>
      </c>
    </row>
    <row r="46" spans="2:14" x14ac:dyDescent="0.25">
      <c r="B46" s="6" t="s">
        <v>80</v>
      </c>
      <c r="D46" s="4" t="s">
        <v>68</v>
      </c>
      <c r="E46" s="6" t="s">
        <v>63</v>
      </c>
      <c r="H46" s="4">
        <v>14</v>
      </c>
      <c r="I46" s="4">
        <f t="shared" si="3"/>
        <v>358.40000000000003</v>
      </c>
    </row>
    <row r="47" spans="2:14" x14ac:dyDescent="0.25">
      <c r="B47" s="6" t="s">
        <v>81</v>
      </c>
      <c r="D47" s="4" t="s">
        <v>82</v>
      </c>
      <c r="E47" s="4" t="s">
        <v>67</v>
      </c>
      <c r="I47" s="4">
        <v>1008</v>
      </c>
    </row>
    <row r="48" spans="2:14" x14ac:dyDescent="0.25">
      <c r="B48" s="6" t="s">
        <v>80</v>
      </c>
      <c r="D48" s="4" t="s">
        <v>83</v>
      </c>
      <c r="E48" s="6" t="s">
        <v>67</v>
      </c>
      <c r="I48" s="4">
        <v>12100</v>
      </c>
    </row>
    <row r="49" spans="2:11" x14ac:dyDescent="0.25">
      <c r="B49" s="6" t="s">
        <v>81</v>
      </c>
      <c r="D49" s="4" t="s">
        <v>83</v>
      </c>
      <c r="E49" s="6" t="s">
        <v>67</v>
      </c>
      <c r="I49" s="4">
        <v>10700</v>
      </c>
    </row>
    <row r="50" spans="2:11" x14ac:dyDescent="0.25">
      <c r="B50" s="6" t="s">
        <v>87</v>
      </c>
      <c r="D50" s="4" t="s">
        <v>92</v>
      </c>
      <c r="E50" s="6" t="s">
        <v>67</v>
      </c>
      <c r="I50" s="4">
        <v>1000</v>
      </c>
    </row>
    <row r="51" spans="2:11" x14ac:dyDescent="0.25">
      <c r="B51" s="6" t="s">
        <v>87</v>
      </c>
      <c r="D51" s="4" t="s">
        <v>68</v>
      </c>
      <c r="E51" s="6" t="s">
        <v>63</v>
      </c>
      <c r="H51" s="4">
        <v>14</v>
      </c>
      <c r="I51" s="4">
        <f>H51*25.6</f>
        <v>358.40000000000003</v>
      </c>
    </row>
    <row r="52" spans="2:11" x14ac:dyDescent="0.25">
      <c r="B52" s="6" t="s">
        <v>88</v>
      </c>
      <c r="D52" s="4" t="s">
        <v>74</v>
      </c>
      <c r="I52" s="4">
        <v>1661.5</v>
      </c>
    </row>
    <row r="53" spans="2:11" x14ac:dyDescent="0.25">
      <c r="B53" s="6" t="s">
        <v>89</v>
      </c>
      <c r="D53" s="4" t="s">
        <v>90</v>
      </c>
      <c r="I53" s="4">
        <v>1291.3</v>
      </c>
    </row>
    <row r="54" spans="2:11" x14ac:dyDescent="0.25">
      <c r="D54" s="4"/>
      <c r="H54" s="4" t="s">
        <v>52</v>
      </c>
      <c r="I54" s="4">
        <f>SUM(I34:I53)</f>
        <v>112107.84</v>
      </c>
      <c r="J54" s="4" t="s">
        <v>113</v>
      </c>
      <c r="K54" s="4">
        <f>I54/25</f>
        <v>4484.3135999999995</v>
      </c>
    </row>
    <row r="55" spans="2:11" x14ac:dyDescent="0.25">
      <c r="D55" s="4"/>
    </row>
    <row r="56" spans="2:11" x14ac:dyDescent="0.25">
      <c r="D56" s="4"/>
    </row>
    <row r="57" spans="2:11" x14ac:dyDescent="0.25">
      <c r="D57" s="4" t="s">
        <v>85</v>
      </c>
    </row>
    <row r="58" spans="2:11" x14ac:dyDescent="0.25">
      <c r="B58" s="6" t="s">
        <v>80</v>
      </c>
      <c r="C58" s="6" t="s">
        <v>76</v>
      </c>
      <c r="D58" s="4" t="s">
        <v>83</v>
      </c>
      <c r="E58" s="6" t="s">
        <v>67</v>
      </c>
      <c r="I58" s="4">
        <v>12100</v>
      </c>
    </row>
    <row r="59" spans="2:11" x14ac:dyDescent="0.25">
      <c r="B59" s="6" t="s">
        <v>81</v>
      </c>
      <c r="C59" s="6" t="s">
        <v>76</v>
      </c>
      <c r="D59" s="4" t="s">
        <v>74</v>
      </c>
      <c r="E59" s="6" t="s">
        <v>65</v>
      </c>
      <c r="G59">
        <v>20500</v>
      </c>
      <c r="I59" s="4">
        <f>G59*0.08</f>
        <v>1640</v>
      </c>
    </row>
    <row r="60" spans="2:11" x14ac:dyDescent="0.25">
      <c r="B60" s="6" t="s">
        <v>81</v>
      </c>
      <c r="C60" s="6" t="s">
        <v>76</v>
      </c>
      <c r="D60" s="4" t="s">
        <v>74</v>
      </c>
      <c r="E60" s="6" t="s">
        <v>65</v>
      </c>
      <c r="G60">
        <v>29231</v>
      </c>
      <c r="I60" s="4">
        <f>G60*0.08</f>
        <v>2338.48</v>
      </c>
    </row>
    <row r="61" spans="2:11" x14ac:dyDescent="0.25">
      <c r="B61" s="6" t="s">
        <v>81</v>
      </c>
      <c r="C61" s="6" t="s">
        <v>76</v>
      </c>
      <c r="D61" s="4" t="s">
        <v>95</v>
      </c>
      <c r="E61" s="6" t="s">
        <v>65</v>
      </c>
      <c r="G61">
        <v>2975</v>
      </c>
      <c r="I61" s="4">
        <f>G61*0.08</f>
        <v>238</v>
      </c>
    </row>
    <row r="62" spans="2:11" x14ac:dyDescent="0.25">
      <c r="B62" s="6" t="s">
        <v>81</v>
      </c>
      <c r="C62" s="6" t="s">
        <v>76</v>
      </c>
      <c r="D62" s="4" t="s">
        <v>83</v>
      </c>
      <c r="E62" s="6" t="s">
        <v>67</v>
      </c>
      <c r="I62" s="4">
        <v>10700</v>
      </c>
    </row>
    <row r="63" spans="2:11" x14ac:dyDescent="0.25">
      <c r="B63" s="6" t="s">
        <v>91</v>
      </c>
      <c r="C63" s="6" t="s">
        <v>76</v>
      </c>
      <c r="D63" s="4" t="s">
        <v>92</v>
      </c>
      <c r="E63" s="6" t="s">
        <v>67</v>
      </c>
      <c r="I63" s="4">
        <v>1000</v>
      </c>
    </row>
    <row r="64" spans="2:11" x14ac:dyDescent="0.25">
      <c r="B64" s="6" t="s">
        <v>94</v>
      </c>
      <c r="C64" s="6" t="s">
        <v>76</v>
      </c>
      <c r="D64" s="4" t="s">
        <v>95</v>
      </c>
      <c r="E64" s="6" t="s">
        <v>65</v>
      </c>
      <c r="G64">
        <v>2975</v>
      </c>
      <c r="I64" s="4">
        <f>G64*0.08</f>
        <v>238</v>
      </c>
    </row>
    <row r="65" spans="2:11" x14ac:dyDescent="0.25">
      <c r="B65" s="6" t="s">
        <v>88</v>
      </c>
      <c r="C65" s="6" t="s">
        <v>76</v>
      </c>
      <c r="D65" s="4" t="s">
        <v>95</v>
      </c>
      <c r="E65" s="6" t="s">
        <v>65</v>
      </c>
      <c r="G65">
        <v>2975</v>
      </c>
      <c r="I65" s="4">
        <f>G65*0.08</f>
        <v>238</v>
      </c>
    </row>
    <row r="66" spans="2:11" x14ac:dyDescent="0.25">
      <c r="B66" s="6" t="s">
        <v>94</v>
      </c>
      <c r="C66" s="6" t="s">
        <v>76</v>
      </c>
      <c r="D66" s="4" t="s">
        <v>74</v>
      </c>
      <c r="E66" s="6" t="s">
        <v>65</v>
      </c>
      <c r="G66">
        <v>30934</v>
      </c>
      <c r="I66" s="4">
        <f t="shared" ref="I66:I69" si="4">G66*0.08</f>
        <v>2474.7200000000003</v>
      </c>
    </row>
    <row r="67" spans="2:11" x14ac:dyDescent="0.25">
      <c r="B67" s="6" t="s">
        <v>94</v>
      </c>
      <c r="C67" s="6" t="s">
        <v>76</v>
      </c>
      <c r="D67" s="4" t="s">
        <v>74</v>
      </c>
      <c r="E67" s="6" t="s">
        <v>65</v>
      </c>
      <c r="G67">
        <v>37438</v>
      </c>
      <c r="I67" s="4">
        <f t="shared" si="4"/>
        <v>2995.04</v>
      </c>
    </row>
    <row r="68" spans="2:11" x14ac:dyDescent="0.25">
      <c r="B68" s="6" t="s">
        <v>88</v>
      </c>
      <c r="C68" s="6" t="s">
        <v>76</v>
      </c>
      <c r="D68" s="4" t="s">
        <v>74</v>
      </c>
      <c r="E68" s="6" t="s">
        <v>65</v>
      </c>
      <c r="G68">
        <v>29737</v>
      </c>
      <c r="I68" s="4">
        <f t="shared" si="4"/>
        <v>2378.96</v>
      </c>
    </row>
    <row r="69" spans="2:11" x14ac:dyDescent="0.25">
      <c r="B69" s="6" t="s">
        <v>88</v>
      </c>
      <c r="C69" s="6" t="s">
        <v>76</v>
      </c>
      <c r="D69" s="4" t="s">
        <v>74</v>
      </c>
      <c r="E69" s="6" t="s">
        <v>65</v>
      </c>
      <c r="G69">
        <v>33735</v>
      </c>
      <c r="I69" s="4">
        <f t="shared" si="4"/>
        <v>2698.8</v>
      </c>
    </row>
    <row r="70" spans="2:11" x14ac:dyDescent="0.25">
      <c r="D70" s="4"/>
      <c r="H70" s="4" t="s">
        <v>52</v>
      </c>
      <c r="I70" s="4">
        <f>SUM(I58:I69)</f>
        <v>39040</v>
      </c>
      <c r="J70" s="4" t="s">
        <v>111</v>
      </c>
      <c r="K70" s="4">
        <f>I70/24</f>
        <v>1626.6666666666667</v>
      </c>
    </row>
    <row r="71" spans="2:11" x14ac:dyDescent="0.25">
      <c r="D71" s="4" t="s">
        <v>86</v>
      </c>
    </row>
    <row r="72" spans="2:11" x14ac:dyDescent="0.25">
      <c r="B72" s="6" t="s">
        <v>81</v>
      </c>
      <c r="C72" s="6" t="s">
        <v>76</v>
      </c>
      <c r="D72" s="4" t="s">
        <v>72</v>
      </c>
      <c r="E72" s="6" t="s">
        <v>63</v>
      </c>
      <c r="H72" s="4">
        <v>13</v>
      </c>
      <c r="I72" s="4">
        <f>H72*25.6</f>
        <v>332.8</v>
      </c>
    </row>
    <row r="73" spans="2:11" x14ac:dyDescent="0.25">
      <c r="B73" s="6" t="s">
        <v>81</v>
      </c>
      <c r="C73" s="6" t="s">
        <v>76</v>
      </c>
      <c r="D73" s="4" t="s">
        <v>72</v>
      </c>
      <c r="E73" s="6" t="s">
        <v>65</v>
      </c>
      <c r="G73">
        <v>10000</v>
      </c>
      <c r="I73" s="4">
        <f>G73*0.08</f>
        <v>800</v>
      </c>
    </row>
    <row r="74" spans="2:11" x14ac:dyDescent="0.25">
      <c r="B74" s="6" t="s">
        <v>81</v>
      </c>
      <c r="C74" s="6" t="s">
        <v>76</v>
      </c>
      <c r="D74" s="4" t="s">
        <v>75</v>
      </c>
      <c r="E74" s="6" t="s">
        <v>63</v>
      </c>
      <c r="H74" s="4">
        <v>12</v>
      </c>
      <c r="I74" s="4">
        <f>H74*25.6</f>
        <v>307.20000000000005</v>
      </c>
    </row>
    <row r="75" spans="2:11" x14ac:dyDescent="0.25">
      <c r="B75" s="6" t="s">
        <v>81</v>
      </c>
      <c r="C75" s="6" t="s">
        <v>76</v>
      </c>
      <c r="D75" s="4" t="s">
        <v>77</v>
      </c>
      <c r="E75" s="6" t="s">
        <v>63</v>
      </c>
      <c r="H75" s="4">
        <v>12</v>
      </c>
      <c r="I75" s="4">
        <f>H75*25.6</f>
        <v>307.20000000000005</v>
      </c>
    </row>
    <row r="76" spans="2:11" x14ac:dyDescent="0.25">
      <c r="B76" s="6" t="s">
        <v>81</v>
      </c>
      <c r="C76" s="6" t="s">
        <v>76</v>
      </c>
      <c r="D76" s="4" t="s">
        <v>78</v>
      </c>
      <c r="E76" s="6" t="s">
        <v>65</v>
      </c>
      <c r="G76">
        <v>16000</v>
      </c>
      <c r="I76" s="4">
        <f>G76*0.08</f>
        <v>1280</v>
      </c>
    </row>
    <row r="77" spans="2:11" x14ac:dyDescent="0.25">
      <c r="B77" s="6" t="s">
        <v>81</v>
      </c>
      <c r="C77" s="6" t="s">
        <v>76</v>
      </c>
      <c r="D77" s="4" t="s">
        <v>79</v>
      </c>
      <c r="E77" s="6" t="s">
        <v>65</v>
      </c>
      <c r="G77">
        <v>704800</v>
      </c>
      <c r="I77" s="4">
        <f>G77*0.08</f>
        <v>56384</v>
      </c>
    </row>
    <row r="78" spans="2:11" x14ac:dyDescent="0.25">
      <c r="B78" s="6" t="s">
        <v>81</v>
      </c>
      <c r="C78" s="6" t="s">
        <v>76</v>
      </c>
      <c r="D78" s="4" t="s">
        <v>82</v>
      </c>
      <c r="E78" s="4" t="s">
        <v>67</v>
      </c>
      <c r="I78" s="4">
        <v>1008</v>
      </c>
    </row>
    <row r="79" spans="2:11" x14ac:dyDescent="0.25">
      <c r="D79" s="4"/>
      <c r="E79" s="4"/>
      <c r="H79" s="4" t="s">
        <v>52</v>
      </c>
      <c r="I79" s="4">
        <f>SUM(I72:I78)</f>
        <v>60419.199999999997</v>
      </c>
      <c r="J79" s="4" t="s">
        <v>112</v>
      </c>
      <c r="K79" s="4">
        <f>I79/22</f>
        <v>2746.3272727272724</v>
      </c>
    </row>
    <row r="81" spans="2:5" x14ac:dyDescent="0.25">
      <c r="B81" s="6" t="s">
        <v>98</v>
      </c>
    </row>
    <row r="82" spans="2:5" x14ac:dyDescent="0.25">
      <c r="B82" s="6" t="s">
        <v>100</v>
      </c>
      <c r="C82" s="6" t="s">
        <v>99</v>
      </c>
      <c r="D82" t="s">
        <v>105</v>
      </c>
      <c r="E82" s="6">
        <f>1.5*25.6</f>
        <v>38.400000000000006</v>
      </c>
    </row>
    <row r="83" spans="2:5" x14ac:dyDescent="0.25">
      <c r="B83" s="6" t="s">
        <v>70</v>
      </c>
      <c r="C83" s="6" t="s">
        <v>104</v>
      </c>
      <c r="D83" s="6" t="s">
        <v>106</v>
      </c>
      <c r="E83" s="6">
        <f>3*25.6</f>
        <v>76.800000000000011</v>
      </c>
    </row>
    <row r="84" spans="2:5" x14ac:dyDescent="0.25">
      <c r="B84" s="6" t="s">
        <v>101</v>
      </c>
      <c r="C84" s="6" t="s">
        <v>99</v>
      </c>
      <c r="D84" t="s">
        <v>107</v>
      </c>
      <c r="E84" s="6">
        <f>1.5*25.6</f>
        <v>38.400000000000006</v>
      </c>
    </row>
    <row r="85" spans="2:5" x14ac:dyDescent="0.25">
      <c r="B85" s="6" t="s">
        <v>102</v>
      </c>
      <c r="C85" s="6" t="s">
        <v>103</v>
      </c>
      <c r="D85" t="s">
        <v>108</v>
      </c>
      <c r="E85" s="6">
        <f>700*0.08</f>
        <v>56</v>
      </c>
    </row>
    <row r="86" spans="2:5" x14ac:dyDescent="0.25">
      <c r="D86" s="6" t="s">
        <v>109</v>
      </c>
    </row>
    <row r="87" spans="2:5" ht="15.75" x14ac:dyDescent="0.25">
      <c r="D87" s="11"/>
    </row>
    <row r="89" spans="2:5" ht="15.75" x14ac:dyDescent="0.25">
      <c r="D89" s="1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O2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anonymous</cp:lastModifiedBy>
  <dcterms:created xsi:type="dcterms:W3CDTF">2018-05-07T06:46:49Z</dcterms:created>
  <dcterms:modified xsi:type="dcterms:W3CDTF">2018-09-22T20:12:13Z</dcterms:modified>
</cp:coreProperties>
</file>